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90" yWindow="15" windowWidth="9405" windowHeight="4605" tabRatio="924"/>
  </bookViews>
  <sheets>
    <sheet name="аф (2)" sheetId="2" r:id="rId1"/>
  </sheets>
  <definedNames>
    <definedName name="_xlnm.Print_Area" localSheetId="0">'аф (2)'!$A$1:$J$80</definedName>
  </definedNames>
  <calcPr calcId="145621"/>
</workbook>
</file>

<file path=xl/calcChain.xml><?xml version="1.0" encoding="utf-8"?>
<calcChain xmlns="http://schemas.openxmlformats.org/spreadsheetml/2006/main">
  <c r="E74" i="2" l="1"/>
  <c r="E79" i="2"/>
  <c r="D79" i="2"/>
  <c r="C79" i="2"/>
  <c r="D75" i="2"/>
  <c r="C75" i="2"/>
  <c r="D56" i="2"/>
  <c r="E56" i="2"/>
  <c r="H58" i="2"/>
  <c r="H57" i="2"/>
  <c r="G19" i="2"/>
  <c r="G20" i="2"/>
  <c r="G21" i="2"/>
  <c r="G23" i="2"/>
  <c r="G24" i="2"/>
  <c r="G25" i="2"/>
  <c r="G29" i="2"/>
  <c r="G31" i="2"/>
  <c r="G32" i="2"/>
  <c r="G51" i="2"/>
  <c r="G53" i="2"/>
  <c r="G54" i="2"/>
  <c r="G56" i="2"/>
  <c r="G57" i="2"/>
  <c r="G64" i="2"/>
  <c r="G69" i="2"/>
  <c r="F27" i="2"/>
  <c r="F29" i="2"/>
  <c r="F31" i="2"/>
  <c r="F32" i="2"/>
  <c r="F35" i="2"/>
  <c r="F42" i="2"/>
  <c r="F47" i="2"/>
  <c r="F51" i="2"/>
  <c r="F53" i="2"/>
  <c r="F54" i="2"/>
  <c r="F57" i="2"/>
  <c r="F60" i="2"/>
  <c r="F62" i="2"/>
  <c r="F64" i="2"/>
  <c r="F69" i="2"/>
  <c r="F70" i="2"/>
  <c r="F19" i="2"/>
  <c r="F20" i="2"/>
  <c r="F21" i="2"/>
  <c r="F23" i="2"/>
  <c r="F24" i="2"/>
  <c r="F25" i="2"/>
  <c r="F26" i="2"/>
  <c r="E63" i="2"/>
  <c r="G63" i="2" s="1"/>
  <c r="D63" i="2"/>
  <c r="C63" i="2"/>
  <c r="E61" i="2"/>
  <c r="D61" i="2"/>
  <c r="C61" i="2"/>
  <c r="E59" i="2"/>
  <c r="D59" i="2"/>
  <c r="C59" i="2"/>
  <c r="F59" i="2" s="1"/>
  <c r="C56" i="2"/>
  <c r="F56" i="2" s="1"/>
  <c r="E52" i="2"/>
  <c r="D52" i="2"/>
  <c r="C52" i="2"/>
  <c r="F52" i="2" s="1"/>
  <c r="E50" i="2"/>
  <c r="D50" i="2"/>
  <c r="C50" i="2"/>
  <c r="F50" i="2" s="1"/>
  <c r="E48" i="2"/>
  <c r="D48" i="2"/>
  <c r="C48" i="2"/>
  <c r="E44" i="2"/>
  <c r="D44" i="2"/>
  <c r="C44" i="2"/>
  <c r="E38" i="2"/>
  <c r="D38" i="2"/>
  <c r="C38" i="2"/>
  <c r="E36" i="2"/>
  <c r="D36" i="2"/>
  <c r="C36" i="2"/>
  <c r="F36" i="2" s="1"/>
  <c r="E33" i="2"/>
  <c r="D33" i="2"/>
  <c r="C33" i="2"/>
  <c r="E30" i="2"/>
  <c r="D30" i="2"/>
  <c r="G30" i="2" s="1"/>
  <c r="D28" i="2"/>
  <c r="C30" i="2"/>
  <c r="E28" i="2"/>
  <c r="H32" i="2" s="1"/>
  <c r="C28" i="2"/>
  <c r="E22" i="2"/>
  <c r="D22" i="2"/>
  <c r="C22" i="2"/>
  <c r="F22" i="2" s="1"/>
  <c r="E18" i="2"/>
  <c r="E17" i="2" s="1"/>
  <c r="D18" i="2"/>
  <c r="D17" i="2" s="1"/>
  <c r="D13" i="2" s="1"/>
  <c r="C18" i="2"/>
  <c r="C17" i="2" s="1"/>
  <c r="C13" i="2" s="1"/>
  <c r="E16" i="2"/>
  <c r="E68" i="2" s="1"/>
  <c r="D16" i="2"/>
  <c r="D68" i="2" s="1"/>
  <c r="C16" i="2"/>
  <c r="C68" i="2" s="1"/>
  <c r="E15" i="2"/>
  <c r="G15" i="2" s="1"/>
  <c r="D15" i="2"/>
  <c r="D67" i="2" s="1"/>
  <c r="C15" i="2"/>
  <c r="C67" i="2" s="1"/>
  <c r="G18" i="2"/>
  <c r="G28" i="2"/>
  <c r="H31" i="2"/>
  <c r="F33" i="2"/>
  <c r="F63" i="2"/>
  <c r="H30" i="2"/>
  <c r="F30" i="2"/>
  <c r="H45" i="2"/>
  <c r="H54" i="2"/>
  <c r="G50" i="2"/>
  <c r="H55" i="2"/>
  <c r="H53" i="2"/>
  <c r="H51" i="2"/>
  <c r="F61" i="2"/>
  <c r="J30" i="2"/>
  <c r="J70" i="2"/>
  <c r="J69" i="2"/>
  <c r="J64" i="2"/>
  <c r="J62" i="2"/>
  <c r="J60" i="2"/>
  <c r="J58" i="2"/>
  <c r="J57" i="2"/>
  <c r="J56" i="2"/>
  <c r="J55" i="2"/>
  <c r="J54" i="2"/>
  <c r="J53" i="2"/>
  <c r="J51" i="2"/>
  <c r="J49" i="2"/>
  <c r="J47" i="2"/>
  <c r="J46" i="2"/>
  <c r="J45" i="2"/>
  <c r="J43" i="2"/>
  <c r="J42" i="2"/>
  <c r="J41" i="2"/>
  <c r="J40" i="2"/>
  <c r="J39" i="2"/>
  <c r="J37" i="2"/>
  <c r="J35" i="2"/>
  <c r="J34" i="2"/>
  <c r="J32" i="2"/>
  <c r="J31" i="2"/>
  <c r="J27" i="2"/>
  <c r="J26" i="2"/>
  <c r="J25" i="2"/>
  <c r="J24" i="2"/>
  <c r="J23" i="2"/>
  <c r="J22" i="2"/>
  <c r="J21" i="2"/>
  <c r="J20" i="2"/>
  <c r="J19" i="2"/>
  <c r="J38" i="2"/>
  <c r="J52" i="2"/>
  <c r="J59" i="2"/>
  <c r="J36" i="2"/>
  <c r="J50" i="2"/>
  <c r="J61" i="2"/>
  <c r="J15" i="2"/>
  <c r="J29" i="2"/>
  <c r="J16" i="2" l="1"/>
  <c r="H63" i="2"/>
  <c r="F15" i="2"/>
  <c r="J63" i="2"/>
  <c r="H64" i="2"/>
  <c r="F18" i="2"/>
  <c r="E67" i="2"/>
  <c r="D65" i="2"/>
  <c r="D76" i="2" s="1"/>
  <c r="D74" i="2" s="1"/>
  <c r="F44" i="2"/>
  <c r="J18" i="2"/>
  <c r="D14" i="2"/>
  <c r="J14" i="2" s="1"/>
  <c r="G52" i="2"/>
  <c r="E14" i="2"/>
  <c r="H52" i="2"/>
  <c r="J33" i="2"/>
  <c r="J44" i="2"/>
  <c r="J28" i="2"/>
  <c r="J67" i="2"/>
  <c r="G67" i="2"/>
  <c r="H29" i="2"/>
  <c r="F28" i="2"/>
  <c r="G16" i="2"/>
  <c r="F16" i="2"/>
  <c r="G22" i="2"/>
  <c r="C14" i="2"/>
  <c r="F14" i="2" s="1"/>
  <c r="F67" i="2"/>
  <c r="J48" i="2"/>
  <c r="G14" i="2"/>
  <c r="E66" i="2"/>
  <c r="F17" i="2"/>
  <c r="E13" i="2"/>
  <c r="F13" i="2" s="1"/>
  <c r="G17" i="2"/>
  <c r="J17" i="2"/>
  <c r="C65" i="2"/>
  <c r="C76" i="2" s="1"/>
  <c r="C74" i="2" s="1"/>
  <c r="C66" i="2"/>
  <c r="F68" i="2"/>
  <c r="D66" i="2"/>
  <c r="G68" i="2"/>
  <c r="J68" i="2"/>
  <c r="D71" i="2" l="1"/>
  <c r="F66" i="2"/>
  <c r="H14" i="2"/>
  <c r="H21" i="2"/>
  <c r="H25" i="2"/>
  <c r="H20" i="2"/>
  <c r="H26" i="2"/>
  <c r="H16" i="2"/>
  <c r="H18" i="2"/>
  <c r="H19" i="2"/>
  <c r="H23" i="2"/>
  <c r="H27" i="2"/>
  <c r="H24" i="2"/>
  <c r="H15" i="2"/>
  <c r="H22" i="2"/>
  <c r="E65" i="2"/>
  <c r="G13" i="2"/>
  <c r="J13" i="2"/>
  <c r="H17" i="2"/>
  <c r="G66" i="2"/>
  <c r="J66" i="2"/>
  <c r="C71" i="2"/>
  <c r="I13" i="2" l="1"/>
  <c r="F65" i="2"/>
  <c r="E71" i="2"/>
  <c r="I59" i="2"/>
  <c r="I14" i="2"/>
  <c r="I29" i="2"/>
  <c r="I30" i="2"/>
  <c r="I31" i="2"/>
  <c r="I67" i="2"/>
  <c r="I60" i="2"/>
  <c r="I54" i="2"/>
  <c r="I49" i="2"/>
  <c r="I41" i="2"/>
  <c r="I39" i="2"/>
  <c r="I27" i="2"/>
  <c r="I24" i="2"/>
  <c r="I21" i="2"/>
  <c r="I26" i="2"/>
  <c r="I69" i="2"/>
  <c r="I58" i="2"/>
  <c r="I56" i="2"/>
  <c r="I47" i="2"/>
  <c r="I43" i="2"/>
  <c r="I37" i="2"/>
  <c r="I19" i="2"/>
  <c r="I36" i="2"/>
  <c r="I16" i="2"/>
  <c r="I28" i="2"/>
  <c r="I63" i="2"/>
  <c r="I50" i="2"/>
  <c r="I32" i="2"/>
  <c r="I15" i="2"/>
  <c r="I64" i="2"/>
  <c r="I55" i="2"/>
  <c r="I53" i="2"/>
  <c r="I46" i="2"/>
  <c r="I40" i="2"/>
  <c r="I35" i="2"/>
  <c r="I25" i="2"/>
  <c r="I23" i="2"/>
  <c r="I20" i="2"/>
  <c r="I70" i="2"/>
  <c r="I62" i="2"/>
  <c r="I57" i="2"/>
  <c r="I51" i="2"/>
  <c r="I45" i="2"/>
  <c r="I42" i="2"/>
  <c r="I34" i="2"/>
  <c r="I48" i="2"/>
  <c r="I38" i="2"/>
  <c r="I68" i="2"/>
  <c r="I22" i="2"/>
  <c r="I61" i="2"/>
  <c r="I44" i="2"/>
  <c r="I18" i="2"/>
  <c r="I33" i="2"/>
  <c r="I52" i="2"/>
  <c r="I66" i="2"/>
  <c r="G65" i="2"/>
  <c r="I17" i="2"/>
  <c r="J65" i="2"/>
  <c r="I65" i="2" l="1"/>
</calcChain>
</file>

<file path=xl/sharedStrings.xml><?xml version="1.0" encoding="utf-8"?>
<sst xmlns="http://schemas.openxmlformats.org/spreadsheetml/2006/main" count="119" uniqueCount="110">
  <si>
    <t>Расходы</t>
  </si>
  <si>
    <t>Гос.управ.и органы мест.управ.</t>
  </si>
  <si>
    <t>в том числе зарплата</t>
  </si>
  <si>
    <t>Образование</t>
  </si>
  <si>
    <t>Социальная политика</t>
  </si>
  <si>
    <t>Превышение доходов над расходами</t>
  </si>
  <si>
    <t xml:space="preserve">зарплата с начислениями </t>
  </si>
  <si>
    <t>зарплата с начислениями</t>
  </si>
  <si>
    <t xml:space="preserve">                    начисления</t>
  </si>
  <si>
    <t>Изменение ост-ка средств на счетах</t>
  </si>
  <si>
    <t>Приобретение</t>
  </si>
  <si>
    <t>Прочие источники внутр.финансир.</t>
  </si>
  <si>
    <t>0100</t>
  </si>
  <si>
    <t>0700</t>
  </si>
  <si>
    <t>Резервный фонд</t>
  </si>
  <si>
    <t>0800</t>
  </si>
  <si>
    <t>0102</t>
  </si>
  <si>
    <t>0104</t>
  </si>
  <si>
    <t xml:space="preserve">                   начисления  </t>
  </si>
  <si>
    <t xml:space="preserve">                     начисления  </t>
  </si>
  <si>
    <t>0300</t>
  </si>
  <si>
    <t>0500</t>
  </si>
  <si>
    <t>0502</t>
  </si>
  <si>
    <t>1000</t>
  </si>
  <si>
    <t>Национальная безопасность и правоохранительная деятельность</t>
  </si>
  <si>
    <t>0309</t>
  </si>
  <si>
    <t>0801</t>
  </si>
  <si>
    <t>Бюджетный кредит</t>
  </si>
  <si>
    <t>Глава администрации поселения</t>
  </si>
  <si>
    <t>Центральный аппарат</t>
  </si>
  <si>
    <t>Жилищно-коммунальное хозяйство</t>
  </si>
  <si>
    <t>Культура</t>
  </si>
  <si>
    <t>1100</t>
  </si>
  <si>
    <t>в том числе внутренние обороты</t>
  </si>
  <si>
    <t>0203</t>
  </si>
  <si>
    <t>Мобилизационная и вневойсковая подготовка</t>
  </si>
  <si>
    <t>Зарплата с начислениями - всего</t>
  </si>
  <si>
    <t xml:space="preserve">           в том числе зарплата</t>
  </si>
  <si>
    <t xml:space="preserve">                       начисления на опл. труда</t>
  </si>
  <si>
    <t>0501</t>
  </si>
  <si>
    <t>Жилищное хозяйство</t>
  </si>
  <si>
    <t>0503</t>
  </si>
  <si>
    <t>Благоустройство</t>
  </si>
  <si>
    <t>1001</t>
  </si>
  <si>
    <t>Пенсионное обеспечение</t>
  </si>
  <si>
    <t>Другие вопросы в области культуры</t>
  </si>
  <si>
    <t>0111</t>
  </si>
  <si>
    <t>Обеспечение пожарной безопасности</t>
  </si>
  <si>
    <t>0107</t>
  </si>
  <si>
    <t>Обеспечение проведения выборов и референдумов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</si>
  <si>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</si>
  <si>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0804</t>
  </si>
  <si>
    <t>Физическая культура и спорт</t>
  </si>
  <si>
    <t xml:space="preserve">Физическая культура </t>
  </si>
  <si>
    <t>1400</t>
  </si>
  <si>
    <t>1300</t>
  </si>
  <si>
    <t>1301</t>
  </si>
  <si>
    <t>Обслуживание государственного и муниципального долга</t>
  </si>
  <si>
    <t>0401</t>
  </si>
  <si>
    <t>Общеэкономические вопросы</t>
  </si>
  <si>
    <t xml:space="preserve">           в том числе: зарплата</t>
  </si>
  <si>
    <t>0400</t>
  </si>
  <si>
    <t>Национальная экономика</t>
  </si>
  <si>
    <t>0314</t>
  </si>
  <si>
    <t>0113</t>
  </si>
  <si>
    <t>Другие общегосударственные вопросы</t>
  </si>
  <si>
    <t>0406</t>
  </si>
  <si>
    <t>Водное хозяйство</t>
  </si>
  <si>
    <t>0409</t>
  </si>
  <si>
    <t>1101</t>
  </si>
  <si>
    <t>Коммунальные услуги</t>
  </si>
  <si>
    <t>1006</t>
  </si>
  <si>
    <t>Другие вопросы в области социальной политики</t>
  </si>
  <si>
    <t>0705</t>
  </si>
  <si>
    <t>Профессиональная подготовка,переподготовка и повышение квалификации</t>
  </si>
  <si>
    <t>0412</t>
  </si>
  <si>
    <t>Другие вопросы в области национальной экономики</t>
  </si>
  <si>
    <t>% выполнения</t>
  </si>
  <si>
    <t>ОТЧЁТ</t>
  </si>
  <si>
    <t>0200</t>
  </si>
  <si>
    <t>Национальная оборона</t>
  </si>
  <si>
    <t>Коммунальное хозяйство</t>
  </si>
  <si>
    <t>Дорожное хозяйство(дорожные фонды)</t>
  </si>
  <si>
    <t>Культура, кинематография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</si>
  <si>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</si>
  <si>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</si>
  <si>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</si>
  <si>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Увеличение остатков бюджетных средств</t>
  </si>
  <si>
    <t>Уменьшение остатков бюджетных средств</t>
  </si>
  <si>
    <t>% направления средств на выплату з.платы</t>
  </si>
  <si>
    <t>к годовому назначению</t>
  </si>
  <si>
    <t>Уточненный  план год, руб.</t>
  </si>
  <si>
    <t>Структура расходов</t>
  </si>
  <si>
    <t>% от общего расхода</t>
  </si>
  <si>
    <t>РзПР</t>
  </si>
  <si>
    <t>ИТОГО РАСХОДЫ</t>
  </si>
  <si>
    <t>ДОХОДЫ</t>
  </si>
  <si>
    <t>ЗАРПЛАТА С НАЧИСЛЕНИЯМИ, ИТОГО</t>
  </si>
  <si>
    <t>Отклонение, руб.</t>
  </si>
  <si>
    <t>доходы за минусом внутренних оборотов</t>
  </si>
  <si>
    <t>Приложение № 2</t>
  </si>
  <si>
    <t>к информации об исполнении бюджета</t>
  </si>
  <si>
    <t>Гадалейского муниципального образования</t>
  </si>
  <si>
    <t xml:space="preserve">об исполнении бюджета Гадалейского муниципального образования по состоянию </t>
  </si>
  <si>
    <t>за 1 полугодие 2019 года</t>
  </si>
  <si>
    <t>Уточненный план на 1 полугодие , руб.</t>
  </si>
  <si>
    <t xml:space="preserve">                   на 01 июля 2019 года по расходам</t>
  </si>
  <si>
    <t>Исполнено на 01.07.2019., руб.</t>
  </si>
  <si>
    <t>к полугодовому назначению</t>
  </si>
  <si>
    <t>в том числе  з( ст 211; ст.266)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</si>
</sst>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2" fillId="2" borderId="0" xfId="0" applyFont="1" applyFill="1"/>
    <xf numFmtId="0" fontId="3" fillId="2" borderId="0" xfId="0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0" borderId="2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3" borderId="0" xfId="0" applyFont="1" applyFill="1"/>
    <xf numFmtId="4" fontId="7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" fontId="8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4" fontId="7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3" fillId="4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3"/>
  <sheetViews>
    <sheetView showGridLines="0" tabSelected="1" view="pageBreakPreview" topLeftCell="A44" zoomScale="115" zoomScaleSheetLayoutView="115" workbookViewId="0">
      <selection activeCell="D75" sqref="D75"/>
    </sheetView>
  </sheetViews>
  <sheetFormatPr defaultRowHeight="12" x14ac:dyDescent="0.2"/>
  <cols>
    <col min="1" max="1" width="6.28515625" style="1" customWidth="1"/>
    <col min="2" max="2" width="37.28515625" style="1" customWidth="1"/>
    <col min="3" max="3" width="10.5703125" style="1" customWidth="1"/>
    <col min="4" max="4" width="12.140625" style="1" customWidth="1"/>
    <col min="5" max="5" width="10.140625" style="1" customWidth="1"/>
    <col min="6" max="6" width="10.42578125" style="1" customWidth="1"/>
    <col min="7" max="7" width="9.85546875" style="1" customWidth="1"/>
    <col min="8" max="8" width="9.7109375" style="2" customWidth="1"/>
    <col min="9" max="9" width="9.85546875" style="2" customWidth="1"/>
    <col min="10" max="10" width="11.7109375" style="2" customWidth="1"/>
    <col min="11" max="11" width="7.28515625" style="2" customWidth="1"/>
    <col min="12" max="16384" width="9.140625" style="2"/>
  </cols>
  <sheetData>
    <row r="1" spans="1:11" x14ac:dyDescent="0.2">
      <c r="H1" s="1"/>
      <c r="I1" s="1"/>
      <c r="J1" s="18" t="s">
        <v>100</v>
      </c>
    </row>
    <row r="2" spans="1:11" x14ac:dyDescent="0.2">
      <c r="H2" s="1"/>
      <c r="I2" s="1"/>
      <c r="J2" s="18" t="s">
        <v>101</v>
      </c>
    </row>
    <row r="3" spans="1:11" x14ac:dyDescent="0.2">
      <c r="H3" s="1"/>
      <c r="I3" s="1"/>
      <c r="J3" s="18" t="s">
        <v>102</v>
      </c>
    </row>
    <row r="4" spans="1:11" x14ac:dyDescent="0.2">
      <c r="H4" s="1"/>
      <c r="I4" s="1"/>
      <c r="J4" s="18" t="s">
        <v>104</v>
      </c>
    </row>
    <row r="5" spans="1:11" ht="1.5" customHeight="1" x14ac:dyDescent="0.2"/>
    <row r="6" spans="1:11" ht="21.75" customHeight="1" x14ac:dyDescent="0.3">
      <c r="A6" s="68" t="s">
        <v>78</v>
      </c>
      <c r="B6" s="68"/>
      <c r="C6" s="68"/>
      <c r="D6" s="68"/>
      <c r="E6" s="68"/>
      <c r="F6" s="68"/>
      <c r="G6" s="68"/>
      <c r="H6" s="68"/>
      <c r="I6" s="68"/>
      <c r="J6" s="68"/>
    </row>
    <row r="7" spans="1:11" ht="13.5" customHeight="1" x14ac:dyDescent="0.3">
      <c r="A7" s="68" t="s">
        <v>103</v>
      </c>
      <c r="B7" s="68"/>
      <c r="C7" s="68"/>
      <c r="D7" s="68"/>
      <c r="E7" s="68"/>
      <c r="F7" s="68"/>
      <c r="G7" s="68"/>
      <c r="H7" s="68"/>
      <c r="I7" s="68"/>
      <c r="J7" s="68"/>
    </row>
    <row r="8" spans="1:11" ht="13.5" customHeight="1" x14ac:dyDescent="0.3">
      <c r="A8" s="68" t="s">
        <v>106</v>
      </c>
      <c r="B8" s="68"/>
      <c r="C8" s="68"/>
      <c r="D8" s="68"/>
      <c r="E8" s="68"/>
      <c r="F8" s="68"/>
      <c r="G8" s="68"/>
      <c r="H8" s="68"/>
      <c r="I8" s="68"/>
      <c r="J8" s="68"/>
    </row>
    <row r="9" spans="1:11" ht="13.5" customHeigh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1" ht="12" customHeight="1" x14ac:dyDescent="0.2">
      <c r="A10" s="4"/>
      <c r="B10" s="4"/>
      <c r="C10" s="2"/>
      <c r="D10" s="3"/>
      <c r="E10" s="3"/>
      <c r="F10" s="2"/>
      <c r="G10" s="3"/>
    </row>
    <row r="11" spans="1:11" ht="12.75" customHeight="1" x14ac:dyDescent="0.2">
      <c r="A11" s="69" t="s">
        <v>94</v>
      </c>
      <c r="B11" s="70" t="s">
        <v>0</v>
      </c>
      <c r="C11" s="70" t="s">
        <v>91</v>
      </c>
      <c r="D11" s="71" t="s">
        <v>105</v>
      </c>
      <c r="E11" s="72" t="s">
        <v>107</v>
      </c>
      <c r="F11" s="72" t="s">
        <v>77</v>
      </c>
      <c r="G11" s="72"/>
      <c r="H11" s="72" t="s">
        <v>92</v>
      </c>
      <c r="I11" s="72" t="s">
        <v>93</v>
      </c>
      <c r="J11" s="67" t="s">
        <v>98</v>
      </c>
    </row>
    <row r="12" spans="1:11" ht="35.25" customHeight="1" x14ac:dyDescent="0.2">
      <c r="A12" s="69"/>
      <c r="B12" s="70"/>
      <c r="C12" s="70"/>
      <c r="D12" s="71"/>
      <c r="E12" s="72"/>
      <c r="F12" s="14" t="s">
        <v>90</v>
      </c>
      <c r="G12" s="22" t="s">
        <v>108</v>
      </c>
      <c r="H12" s="72"/>
      <c r="I12" s="72"/>
      <c r="J12" s="67"/>
      <c r="K12" s="17"/>
    </row>
    <row r="13" spans="1:11" s="6" customFormat="1" ht="13.15" customHeight="1" x14ac:dyDescent="0.2">
      <c r="A13" s="7" t="s">
        <v>12</v>
      </c>
      <c r="B13" s="23" t="s">
        <v>1</v>
      </c>
      <c r="C13" s="24">
        <f>C17+C21++C25+C26+C27</f>
        <v>4710736.28</v>
      </c>
      <c r="D13" s="24">
        <f>D17+D21++D25+D26+D27</f>
        <v>2653299.94</v>
      </c>
      <c r="E13" s="24">
        <f>E17+E21+E25+E26+E27</f>
        <v>2653299.94</v>
      </c>
      <c r="F13" s="25">
        <f>E13*100/C13</f>
        <v>56.3245272562785</v>
      </c>
      <c r="G13" s="25">
        <f>E13/D13*100</f>
        <v>100</v>
      </c>
      <c r="H13" s="26">
        <v>100</v>
      </c>
      <c r="I13" s="27">
        <f>SUM(E13/E$65*100)</f>
        <v>42.60042710537644</v>
      </c>
      <c r="J13" s="27">
        <f t="shared" ref="J13:J26" si="0">D13-E13</f>
        <v>0</v>
      </c>
      <c r="K13" s="4"/>
    </row>
    <row r="14" spans="1:11" s="6" customFormat="1" ht="13.15" customHeight="1" x14ac:dyDescent="0.2">
      <c r="A14" s="16"/>
      <c r="B14" s="28" t="s">
        <v>7</v>
      </c>
      <c r="C14" s="29">
        <f>C15+C16</f>
        <v>3740008.2000000007</v>
      </c>
      <c r="D14" s="29">
        <f>D15+D16</f>
        <v>2129394.87</v>
      </c>
      <c r="E14" s="29">
        <f>E15+E16</f>
        <v>2129394.8699999996</v>
      </c>
      <c r="F14" s="30">
        <f t="shared" ref="F14:F70" si="1">E14*100/C14</f>
        <v>56.935566879238372</v>
      </c>
      <c r="G14" s="30">
        <f t="shared" ref="G14:G69" si="2">E14/D14*100</f>
        <v>99.999999999999972</v>
      </c>
      <c r="H14" s="26">
        <f>E14/$E$13*100</f>
        <v>80.254585540751179</v>
      </c>
      <c r="I14" s="31">
        <f>SUM(E14/E$65*100)</f>
        <v>34.188796212009684</v>
      </c>
      <c r="J14" s="32">
        <f t="shared" si="0"/>
        <v>0</v>
      </c>
    </row>
    <row r="15" spans="1:11" s="6" customFormat="1" ht="13.15" customHeight="1" x14ac:dyDescent="0.2">
      <c r="A15" s="16"/>
      <c r="B15" s="28" t="s">
        <v>2</v>
      </c>
      <c r="C15" s="33">
        <f t="shared" ref="C15:E16" si="3">C19+C23</f>
        <v>2928080.0600000005</v>
      </c>
      <c r="D15" s="33">
        <f t="shared" si="3"/>
        <v>1669757.2800000003</v>
      </c>
      <c r="E15" s="33">
        <f t="shared" si="3"/>
        <v>1669757.2799999998</v>
      </c>
      <c r="F15" s="30">
        <f t="shared" si="1"/>
        <v>57.025670261215446</v>
      </c>
      <c r="G15" s="30">
        <f t="shared" si="2"/>
        <v>99.999999999999972</v>
      </c>
      <c r="H15" s="26">
        <f t="shared" ref="H15:H27" si="4">E15/$E$13*100</f>
        <v>62.931342771597841</v>
      </c>
      <c r="I15" s="31">
        <f t="shared" ref="I15:I44" si="5">SUM(E15/E$65*100)</f>
        <v>26.809020803849119</v>
      </c>
      <c r="J15" s="32">
        <f t="shared" si="0"/>
        <v>0</v>
      </c>
    </row>
    <row r="16" spans="1:11" s="6" customFormat="1" ht="13.15" customHeight="1" x14ac:dyDescent="0.2">
      <c r="A16" s="16"/>
      <c r="B16" s="28" t="s">
        <v>18</v>
      </c>
      <c r="C16" s="33">
        <f t="shared" si="3"/>
        <v>811928.14</v>
      </c>
      <c r="D16" s="33">
        <f t="shared" si="3"/>
        <v>459637.58999999997</v>
      </c>
      <c r="E16" s="33">
        <f t="shared" si="3"/>
        <v>459637.59</v>
      </c>
      <c r="F16" s="30">
        <f t="shared" si="1"/>
        <v>56.610624432846976</v>
      </c>
      <c r="G16" s="30">
        <f t="shared" si="2"/>
        <v>100.00000000000003</v>
      </c>
      <c r="H16" s="26">
        <f t="shared" si="4"/>
        <v>17.323242769153342</v>
      </c>
      <c r="I16" s="31">
        <f t="shared" si="5"/>
        <v>7.3797754081605662</v>
      </c>
      <c r="J16" s="32">
        <f t="shared" si="0"/>
        <v>0</v>
      </c>
    </row>
    <row r="17" spans="1:10" s="5" customFormat="1" ht="13.15" customHeight="1" x14ac:dyDescent="0.2">
      <c r="A17" s="9" t="s">
        <v>16</v>
      </c>
      <c r="B17" s="34" t="s">
        <v>28</v>
      </c>
      <c r="C17" s="20">
        <f>C18</f>
        <v>677234.04999999993</v>
      </c>
      <c r="D17" s="20">
        <f t="shared" ref="D17:E17" si="6">D18</f>
        <v>386555.63</v>
      </c>
      <c r="E17" s="20">
        <f t="shared" si="6"/>
        <v>386555.63</v>
      </c>
      <c r="F17" s="35">
        <f t="shared" si="1"/>
        <v>57.078587528196501</v>
      </c>
      <c r="G17" s="35">
        <f t="shared" si="2"/>
        <v>100</v>
      </c>
      <c r="H17" s="36">
        <f t="shared" si="4"/>
        <v>14.568862877975267</v>
      </c>
      <c r="I17" s="37">
        <f t="shared" si="5"/>
        <v>6.2063978104141011</v>
      </c>
      <c r="J17" s="37">
        <f t="shared" si="0"/>
        <v>0</v>
      </c>
    </row>
    <row r="18" spans="1:10" s="5" customFormat="1" ht="13.15" customHeight="1" x14ac:dyDescent="0.2">
      <c r="A18" s="9"/>
      <c r="B18" s="38" t="s">
        <v>6</v>
      </c>
      <c r="C18" s="20">
        <f>C19+C20</f>
        <v>677234.04999999993</v>
      </c>
      <c r="D18" s="20">
        <f>D19+D20</f>
        <v>386555.63</v>
      </c>
      <c r="E18" s="20">
        <f>E19+E20</f>
        <v>386555.63</v>
      </c>
      <c r="F18" s="35">
        <f t="shared" si="1"/>
        <v>57.078587528196501</v>
      </c>
      <c r="G18" s="35">
        <f t="shared" si="2"/>
        <v>100</v>
      </c>
      <c r="H18" s="36">
        <f t="shared" si="4"/>
        <v>14.568862877975267</v>
      </c>
      <c r="I18" s="37">
        <f t="shared" si="5"/>
        <v>6.2063978104141011</v>
      </c>
      <c r="J18" s="37">
        <f>D18-E18</f>
        <v>0</v>
      </c>
    </row>
    <row r="19" spans="1:10" s="5" customFormat="1" ht="13.15" customHeight="1" x14ac:dyDescent="0.2">
      <c r="A19" s="9"/>
      <c r="B19" s="38" t="s">
        <v>109</v>
      </c>
      <c r="C19" s="39">
        <v>525030.19999999995</v>
      </c>
      <c r="D19" s="39">
        <v>301774.88</v>
      </c>
      <c r="E19" s="39">
        <v>301774.88</v>
      </c>
      <c r="F19" s="35">
        <f t="shared" si="1"/>
        <v>57.47762319196115</v>
      </c>
      <c r="G19" s="35">
        <f t="shared" si="2"/>
        <v>100</v>
      </c>
      <c r="H19" s="36">
        <f t="shared" si="4"/>
        <v>11.373568266842836</v>
      </c>
      <c r="I19" s="37">
        <f t="shared" si="5"/>
        <v>4.8451886587966086</v>
      </c>
      <c r="J19" s="37">
        <f t="shared" si="0"/>
        <v>0</v>
      </c>
    </row>
    <row r="20" spans="1:10" s="5" customFormat="1" ht="13.15" customHeight="1" x14ac:dyDescent="0.2">
      <c r="A20" s="9"/>
      <c r="B20" s="38" t="s">
        <v>19</v>
      </c>
      <c r="C20" s="39">
        <v>152203.85</v>
      </c>
      <c r="D20" s="39">
        <v>84780.75</v>
      </c>
      <c r="E20" s="39">
        <v>84780.75</v>
      </c>
      <c r="F20" s="35">
        <f t="shared" si="1"/>
        <v>55.702106089957645</v>
      </c>
      <c r="G20" s="35">
        <f t="shared" si="2"/>
        <v>100</v>
      </c>
      <c r="H20" s="36">
        <f t="shared" si="4"/>
        <v>3.1952946111324301</v>
      </c>
      <c r="I20" s="37">
        <f t="shared" si="5"/>
        <v>1.3612091516174925</v>
      </c>
      <c r="J20" s="37">
        <f t="shared" si="0"/>
        <v>0</v>
      </c>
    </row>
    <row r="21" spans="1:10" s="5" customFormat="1" ht="13.15" customHeight="1" x14ac:dyDescent="0.2">
      <c r="A21" s="9" t="s">
        <v>17</v>
      </c>
      <c r="B21" s="34" t="s">
        <v>29</v>
      </c>
      <c r="C21" s="20">
        <v>4027806.28</v>
      </c>
      <c r="D21" s="20">
        <v>2266744.31</v>
      </c>
      <c r="E21" s="20">
        <v>2266744.31</v>
      </c>
      <c r="F21" s="35">
        <f t="shared" si="1"/>
        <v>56.27739152340763</v>
      </c>
      <c r="G21" s="35">
        <f t="shared" si="2"/>
        <v>100</v>
      </c>
      <c r="H21" s="36">
        <f t="shared" si="4"/>
        <v>85.431137122024737</v>
      </c>
      <c r="I21" s="37">
        <f t="shared" si="5"/>
        <v>36.394029294962337</v>
      </c>
      <c r="J21" s="37">
        <f t="shared" si="0"/>
        <v>0</v>
      </c>
    </row>
    <row r="22" spans="1:10" s="5" customFormat="1" ht="13.15" customHeight="1" x14ac:dyDescent="0.2">
      <c r="A22" s="9"/>
      <c r="B22" s="38" t="s">
        <v>7</v>
      </c>
      <c r="C22" s="20">
        <f>+C23+C24</f>
        <v>3062774.1500000004</v>
      </c>
      <c r="D22" s="20">
        <f>+D23+D24</f>
        <v>1742839.2400000002</v>
      </c>
      <c r="E22" s="20">
        <f>+E23+E24</f>
        <v>1742839.24</v>
      </c>
      <c r="F22" s="35">
        <f t="shared" si="1"/>
        <v>56.903942460138623</v>
      </c>
      <c r="G22" s="35">
        <f t="shared" si="2"/>
        <v>99.999999999999986</v>
      </c>
      <c r="H22" s="36">
        <f t="shared" si="4"/>
        <v>65.68572266277593</v>
      </c>
      <c r="I22" s="37">
        <f t="shared" si="5"/>
        <v>27.982398401595589</v>
      </c>
      <c r="J22" s="37">
        <f t="shared" si="0"/>
        <v>0</v>
      </c>
    </row>
    <row r="23" spans="1:10" s="5" customFormat="1" ht="13.15" customHeight="1" x14ac:dyDescent="0.2">
      <c r="A23" s="9"/>
      <c r="B23" s="38" t="s">
        <v>109</v>
      </c>
      <c r="C23" s="39">
        <v>2403049.8600000003</v>
      </c>
      <c r="D23" s="39">
        <v>1367982.4000000001</v>
      </c>
      <c r="E23" s="39">
        <v>1367982.4</v>
      </c>
      <c r="F23" s="35">
        <f t="shared" si="1"/>
        <v>56.926925353101069</v>
      </c>
      <c r="G23" s="35">
        <f t="shared" si="2"/>
        <v>99.999999999999972</v>
      </c>
      <c r="H23" s="36">
        <f t="shared" si="4"/>
        <v>51.557774504755002</v>
      </c>
      <c r="I23" s="37">
        <f t="shared" si="5"/>
        <v>21.963832145052514</v>
      </c>
      <c r="J23" s="37">
        <f>D23-E23</f>
        <v>0</v>
      </c>
    </row>
    <row r="24" spans="1:10" s="5" customFormat="1" ht="13.15" customHeight="1" x14ac:dyDescent="0.2">
      <c r="A24" s="9"/>
      <c r="B24" s="38" t="s">
        <v>8</v>
      </c>
      <c r="C24" s="39">
        <v>659724.29</v>
      </c>
      <c r="D24" s="39">
        <v>374856.83999999997</v>
      </c>
      <c r="E24" s="39">
        <v>374856.84</v>
      </c>
      <c r="F24" s="35">
        <f t="shared" si="1"/>
        <v>56.82022712851758</v>
      </c>
      <c r="G24" s="35">
        <f t="shared" si="2"/>
        <v>100.00000000000003</v>
      </c>
      <c r="H24" s="36">
        <f t="shared" si="4"/>
        <v>14.127948158020914</v>
      </c>
      <c r="I24" s="37">
        <f t="shared" si="5"/>
        <v>6.0185662565430729</v>
      </c>
      <c r="J24" s="37">
        <f t="shared" si="0"/>
        <v>0</v>
      </c>
    </row>
    <row r="25" spans="1:10" s="5" customFormat="1" ht="12" hidden="1" customHeight="1" x14ac:dyDescent="0.2">
      <c r="A25" s="9" t="s">
        <v>48</v>
      </c>
      <c r="B25" s="38" t="s">
        <v>49</v>
      </c>
      <c r="C25" s="20"/>
      <c r="D25" s="20"/>
      <c r="E25" s="20"/>
      <c r="F25" s="35" t="e">
        <f t="shared" si="1"/>
        <v>#DIV/0!</v>
      </c>
      <c r="G25" s="35" t="e">
        <f t="shared" si="2"/>
        <v>#DIV/0!</v>
      </c>
      <c r="H25" s="36">
        <f t="shared" si="4"/>
        <v>0</v>
      </c>
      <c r="I25" s="37">
        <f t="shared" si="5"/>
        <v>0</v>
      </c>
      <c r="J25" s="37">
        <f t="shared" si="0"/>
        <v>0</v>
      </c>
    </row>
    <row r="26" spans="1:10" s="5" customFormat="1" ht="13.15" customHeight="1" x14ac:dyDescent="0.2">
      <c r="A26" s="9" t="s">
        <v>46</v>
      </c>
      <c r="B26" s="34" t="s">
        <v>14</v>
      </c>
      <c r="C26" s="20">
        <v>2000</v>
      </c>
      <c r="D26" s="20">
        <v>0</v>
      </c>
      <c r="E26" s="20">
        <v>0</v>
      </c>
      <c r="F26" s="35">
        <f t="shared" si="1"/>
        <v>0</v>
      </c>
      <c r="G26" s="35">
        <v>0</v>
      </c>
      <c r="H26" s="36">
        <f t="shared" si="4"/>
        <v>0</v>
      </c>
      <c r="I26" s="37">
        <f t="shared" si="5"/>
        <v>0</v>
      </c>
      <c r="J26" s="37">
        <f t="shared" si="0"/>
        <v>0</v>
      </c>
    </row>
    <row r="27" spans="1:10" s="5" customFormat="1" ht="13.15" customHeight="1" x14ac:dyDescent="0.2">
      <c r="A27" s="9" t="s">
        <v>64</v>
      </c>
      <c r="B27" s="38" t="s">
        <v>65</v>
      </c>
      <c r="C27" s="20">
        <v>3695.95</v>
      </c>
      <c r="D27" s="20">
        <v>0</v>
      </c>
      <c r="E27" s="20">
        <v>0</v>
      </c>
      <c r="F27" s="35">
        <f t="shared" si="1"/>
        <v>0</v>
      </c>
      <c r="G27" s="35">
        <v>0</v>
      </c>
      <c r="H27" s="36">
        <f t="shared" si="4"/>
        <v>0</v>
      </c>
      <c r="I27" s="37">
        <f t="shared" si="5"/>
        <v>0</v>
      </c>
      <c r="J27" s="37">
        <f t="shared" ref="J27:J70" si="7">D27-E27</f>
        <v>0</v>
      </c>
    </row>
    <row r="28" spans="1:10" s="6" customFormat="1" ht="13.15" customHeight="1" x14ac:dyDescent="0.2">
      <c r="A28" s="10" t="s">
        <v>79</v>
      </c>
      <c r="B28" s="40" t="s">
        <v>80</v>
      </c>
      <c r="C28" s="21">
        <f>C29</f>
        <v>115100</v>
      </c>
      <c r="D28" s="21">
        <f>D29</f>
        <v>45600</v>
      </c>
      <c r="E28" s="21">
        <f>E29</f>
        <v>45600</v>
      </c>
      <c r="F28" s="30">
        <f t="shared" si="1"/>
        <v>39.617723718505644</v>
      </c>
      <c r="G28" s="30">
        <f t="shared" si="2"/>
        <v>100</v>
      </c>
      <c r="H28" s="30">
        <v>100</v>
      </c>
      <c r="I28" s="32">
        <f>SUM(E28/E$65*100)</f>
        <v>0.73213715747687591</v>
      </c>
      <c r="J28" s="32">
        <f t="shared" si="7"/>
        <v>0</v>
      </c>
    </row>
    <row r="29" spans="1:10" s="6" customFormat="1" ht="13.15" customHeight="1" x14ac:dyDescent="0.2">
      <c r="A29" s="9" t="s">
        <v>34</v>
      </c>
      <c r="B29" s="38" t="s">
        <v>35</v>
      </c>
      <c r="C29" s="20">
        <v>115100</v>
      </c>
      <c r="D29" s="20">
        <v>45600</v>
      </c>
      <c r="E29" s="20">
        <v>45600</v>
      </c>
      <c r="F29" s="35">
        <f t="shared" si="1"/>
        <v>39.617723718505644</v>
      </c>
      <c r="G29" s="35">
        <f t="shared" si="2"/>
        <v>100</v>
      </c>
      <c r="H29" s="35">
        <f>E29/$E$28*100</f>
        <v>100</v>
      </c>
      <c r="I29" s="37">
        <f t="shared" si="5"/>
        <v>0.73213715747687591</v>
      </c>
      <c r="J29" s="37">
        <f t="shared" si="7"/>
        <v>0</v>
      </c>
    </row>
    <row r="30" spans="1:10" s="5" customFormat="1" ht="13.15" customHeight="1" x14ac:dyDescent="0.2">
      <c r="A30" s="9"/>
      <c r="B30" s="38" t="s">
        <v>36</v>
      </c>
      <c r="C30" s="20">
        <f>C31+C32</f>
        <v>106800</v>
      </c>
      <c r="D30" s="20">
        <f>D31+D32</f>
        <v>45600</v>
      </c>
      <c r="E30" s="20">
        <f>E31+E32</f>
        <v>45600</v>
      </c>
      <c r="F30" s="35">
        <f t="shared" si="1"/>
        <v>42.696629213483149</v>
      </c>
      <c r="G30" s="35">
        <f t="shared" si="2"/>
        <v>100</v>
      </c>
      <c r="H30" s="35">
        <f>E30/$E$28*100</f>
        <v>100</v>
      </c>
      <c r="I30" s="37">
        <f t="shared" si="5"/>
        <v>0.73213715747687591</v>
      </c>
      <c r="J30" s="37">
        <f>D30-E30</f>
        <v>0</v>
      </c>
    </row>
    <row r="31" spans="1:10" s="5" customFormat="1" ht="13.15" customHeight="1" x14ac:dyDescent="0.2">
      <c r="A31" s="9"/>
      <c r="B31" s="38" t="s">
        <v>109</v>
      </c>
      <c r="C31" s="39">
        <v>82030</v>
      </c>
      <c r="D31" s="39">
        <v>35330.550000000003</v>
      </c>
      <c r="E31" s="39">
        <v>35330.550000000003</v>
      </c>
      <c r="F31" s="35">
        <f t="shared" si="1"/>
        <v>43.070279166158727</v>
      </c>
      <c r="G31" s="35">
        <f t="shared" si="2"/>
        <v>100</v>
      </c>
      <c r="H31" s="35">
        <f>E31/$E$28*100</f>
        <v>77.479276315789477</v>
      </c>
      <c r="I31" s="37">
        <f t="shared" si="5"/>
        <v>0.56725457125207557</v>
      </c>
      <c r="J31" s="37">
        <f t="shared" si="7"/>
        <v>0</v>
      </c>
    </row>
    <row r="32" spans="1:10" s="5" customFormat="1" ht="13.15" customHeight="1" x14ac:dyDescent="0.2">
      <c r="A32" s="9"/>
      <c r="B32" s="38" t="s">
        <v>38</v>
      </c>
      <c r="C32" s="39">
        <v>24770</v>
      </c>
      <c r="D32" s="39">
        <v>10269.450000000001</v>
      </c>
      <c r="E32" s="39">
        <v>10269.450000000001</v>
      </c>
      <c r="F32" s="35">
        <f t="shared" si="1"/>
        <v>41.459224868792901</v>
      </c>
      <c r="G32" s="35">
        <f t="shared" si="2"/>
        <v>100</v>
      </c>
      <c r="H32" s="35">
        <f>E32/$E$28*100</f>
        <v>22.520723684210527</v>
      </c>
      <c r="I32" s="37">
        <f t="shared" si="5"/>
        <v>0.16488258622480054</v>
      </c>
      <c r="J32" s="37">
        <f t="shared" si="7"/>
        <v>0</v>
      </c>
    </row>
    <row r="33" spans="1:10" s="6" customFormat="1" ht="22.5" customHeight="1" x14ac:dyDescent="0.2">
      <c r="A33" s="10" t="s">
        <v>20</v>
      </c>
      <c r="B33" s="41" t="s">
        <v>24</v>
      </c>
      <c r="C33" s="21">
        <f>C34+C35</f>
        <v>150423.87</v>
      </c>
      <c r="D33" s="21">
        <f>D34+D35</f>
        <v>0</v>
      </c>
      <c r="E33" s="21">
        <f>E34+E35</f>
        <v>0</v>
      </c>
      <c r="F33" s="30">
        <f t="shared" si="1"/>
        <v>0</v>
      </c>
      <c r="G33" s="30">
        <v>0</v>
      </c>
      <c r="H33" s="30">
        <v>0</v>
      </c>
      <c r="I33" s="32">
        <f t="shared" si="5"/>
        <v>0</v>
      </c>
      <c r="J33" s="32">
        <f t="shared" si="7"/>
        <v>0</v>
      </c>
    </row>
    <row r="34" spans="1:10" s="5" customFormat="1" ht="15" hidden="1" customHeight="1" x14ac:dyDescent="0.2">
      <c r="A34" s="9" t="s">
        <v>25</v>
      </c>
      <c r="B34" s="42" t="s">
        <v>50</v>
      </c>
      <c r="C34" s="20">
        <v>0</v>
      </c>
      <c r="D34" s="20">
        <v>0</v>
      </c>
      <c r="E34" s="20">
        <v>0</v>
      </c>
      <c r="F34" s="35">
        <v>0</v>
      </c>
      <c r="G34" s="35">
        <v>0</v>
      </c>
      <c r="H34" s="35">
        <v>0</v>
      </c>
      <c r="I34" s="37">
        <f t="shared" si="5"/>
        <v>0</v>
      </c>
      <c r="J34" s="37">
        <f t="shared" si="7"/>
        <v>0</v>
      </c>
    </row>
    <row r="35" spans="1:10" s="5" customFormat="1" ht="13.15" customHeight="1" x14ac:dyDescent="0.2">
      <c r="A35" s="9" t="s">
        <v>63</v>
      </c>
      <c r="B35" s="42" t="s">
        <v>47</v>
      </c>
      <c r="C35" s="20">
        <v>150423.87</v>
      </c>
      <c r="D35" s="20">
        <v>0</v>
      </c>
      <c r="E35" s="20">
        <v>0</v>
      </c>
      <c r="F35" s="35">
        <f t="shared" si="1"/>
        <v>0</v>
      </c>
      <c r="G35" s="35">
        <v>0</v>
      </c>
      <c r="H35" s="35">
        <v>0</v>
      </c>
      <c r="I35" s="37">
        <f t="shared" si="5"/>
        <v>0</v>
      </c>
      <c r="J35" s="37">
        <f t="shared" si="7"/>
        <v>0</v>
      </c>
    </row>
    <row r="36" spans="1:10" s="6" customFormat="1" ht="12" customHeight="1" x14ac:dyDescent="0.2">
      <c r="A36" s="10" t="s">
        <v>61</v>
      </c>
      <c r="B36" s="41" t="s">
        <v>62</v>
      </c>
      <c r="C36" s="21">
        <f>C37+C41+C42+C43</f>
        <v>2692859.99</v>
      </c>
      <c r="D36" s="21">
        <f>D37+D41+D42+D43</f>
        <v>243692.28</v>
      </c>
      <c r="E36" s="21">
        <f>E37+E41+E42+E43</f>
        <v>243692.28</v>
      </c>
      <c r="F36" s="30">
        <f t="shared" si="1"/>
        <v>9.0495711215940329</v>
      </c>
      <c r="G36" s="30">
        <v>100</v>
      </c>
      <c r="H36" s="30">
        <v>100</v>
      </c>
      <c r="I36" s="32">
        <f t="shared" si="5"/>
        <v>3.9126353767162052</v>
      </c>
      <c r="J36" s="32">
        <f t="shared" si="7"/>
        <v>0</v>
      </c>
    </row>
    <row r="37" spans="1:10" s="5" customFormat="1" ht="12.75" hidden="1" customHeight="1" x14ac:dyDescent="0.2">
      <c r="A37" s="9" t="s">
        <v>58</v>
      </c>
      <c r="B37" s="43" t="s">
        <v>59</v>
      </c>
      <c r="C37" s="20">
        <v>0</v>
      </c>
      <c r="D37" s="20">
        <v>0</v>
      </c>
      <c r="E37" s="20">
        <v>0</v>
      </c>
      <c r="F37" s="35">
        <v>0</v>
      </c>
      <c r="G37" s="35">
        <v>0</v>
      </c>
      <c r="H37" s="35">
        <v>0</v>
      </c>
      <c r="I37" s="37">
        <f t="shared" si="5"/>
        <v>0</v>
      </c>
      <c r="J37" s="37">
        <f t="shared" si="7"/>
        <v>0</v>
      </c>
    </row>
    <row r="38" spans="1:10" s="5" customFormat="1" ht="12.75" hidden="1" customHeight="1" x14ac:dyDescent="0.2">
      <c r="A38" s="9"/>
      <c r="B38" s="42" t="s">
        <v>36</v>
      </c>
      <c r="C38" s="20">
        <f>C39+C40</f>
        <v>0</v>
      </c>
      <c r="D38" s="20">
        <f>D39+D40</f>
        <v>0</v>
      </c>
      <c r="E38" s="20">
        <f>E39+E40</f>
        <v>0</v>
      </c>
      <c r="F38" s="35">
        <v>0</v>
      </c>
      <c r="G38" s="35">
        <v>0</v>
      </c>
      <c r="H38" s="35">
        <v>0</v>
      </c>
      <c r="I38" s="37">
        <f t="shared" si="5"/>
        <v>0</v>
      </c>
      <c r="J38" s="37">
        <f t="shared" si="7"/>
        <v>0</v>
      </c>
    </row>
    <row r="39" spans="1:10" s="5" customFormat="1" ht="12.75" hidden="1" customHeight="1" x14ac:dyDescent="0.2">
      <c r="A39" s="9"/>
      <c r="B39" s="42" t="s">
        <v>60</v>
      </c>
      <c r="C39" s="39">
        <v>0</v>
      </c>
      <c r="D39" s="39">
        <v>0</v>
      </c>
      <c r="E39" s="39">
        <v>0</v>
      </c>
      <c r="F39" s="35">
        <v>0</v>
      </c>
      <c r="G39" s="35">
        <v>0</v>
      </c>
      <c r="H39" s="35">
        <v>0</v>
      </c>
      <c r="I39" s="37">
        <f t="shared" si="5"/>
        <v>0</v>
      </c>
      <c r="J39" s="37">
        <f t="shared" si="7"/>
        <v>0</v>
      </c>
    </row>
    <row r="40" spans="1:10" s="5" customFormat="1" ht="12.75" hidden="1" customHeight="1" x14ac:dyDescent="0.2">
      <c r="A40" s="9"/>
      <c r="B40" s="42" t="s">
        <v>38</v>
      </c>
      <c r="C40" s="39">
        <v>0</v>
      </c>
      <c r="D40" s="39">
        <v>0</v>
      </c>
      <c r="E40" s="39">
        <v>0</v>
      </c>
      <c r="F40" s="35">
        <v>0</v>
      </c>
      <c r="G40" s="35">
        <v>0</v>
      </c>
      <c r="H40" s="35">
        <v>0</v>
      </c>
      <c r="I40" s="37">
        <f t="shared" si="5"/>
        <v>0</v>
      </c>
      <c r="J40" s="37">
        <f t="shared" si="7"/>
        <v>0</v>
      </c>
    </row>
    <row r="41" spans="1:10" s="5" customFormat="1" ht="12.75" hidden="1" customHeight="1" x14ac:dyDescent="0.2">
      <c r="A41" s="9" t="s">
        <v>66</v>
      </c>
      <c r="B41" s="42" t="s">
        <v>67</v>
      </c>
      <c r="C41" s="20">
        <v>0</v>
      </c>
      <c r="D41" s="20">
        <v>0</v>
      </c>
      <c r="E41" s="20">
        <v>0</v>
      </c>
      <c r="F41" s="35">
        <v>0</v>
      </c>
      <c r="G41" s="35">
        <v>0</v>
      </c>
      <c r="H41" s="35">
        <v>0</v>
      </c>
      <c r="I41" s="37">
        <f t="shared" si="5"/>
        <v>0</v>
      </c>
      <c r="J41" s="37">
        <f t="shared" si="7"/>
        <v>0</v>
      </c>
    </row>
    <row r="42" spans="1:10" s="5" customFormat="1" ht="13.15" customHeight="1" x14ac:dyDescent="0.2">
      <c r="A42" s="9" t="s">
        <v>68</v>
      </c>
      <c r="B42" s="42" t="s">
        <v>82</v>
      </c>
      <c r="C42" s="20">
        <v>2644859.9900000002</v>
      </c>
      <c r="D42" s="20">
        <v>243692.28</v>
      </c>
      <c r="E42" s="20">
        <v>243692.28</v>
      </c>
      <c r="F42" s="35">
        <f t="shared" si="1"/>
        <v>9.2138064366877881</v>
      </c>
      <c r="G42" s="35">
        <v>100</v>
      </c>
      <c r="H42" s="35">
        <v>100</v>
      </c>
      <c r="I42" s="37">
        <f t="shared" si="5"/>
        <v>3.9126353767162052</v>
      </c>
      <c r="J42" s="37">
        <f t="shared" si="7"/>
        <v>0</v>
      </c>
    </row>
    <row r="43" spans="1:10" s="5" customFormat="1" ht="13.15" customHeight="1" x14ac:dyDescent="0.2">
      <c r="A43" s="9" t="s">
        <v>75</v>
      </c>
      <c r="B43" s="42" t="s">
        <v>76</v>
      </c>
      <c r="C43" s="20">
        <v>48000</v>
      </c>
      <c r="D43" s="20">
        <v>0</v>
      </c>
      <c r="E43" s="20">
        <v>0</v>
      </c>
      <c r="F43" s="35">
        <v>0</v>
      </c>
      <c r="G43" s="35">
        <v>0</v>
      </c>
      <c r="H43" s="35">
        <v>0</v>
      </c>
      <c r="I43" s="37">
        <f t="shared" si="5"/>
        <v>0</v>
      </c>
      <c r="J43" s="37">
        <f t="shared" si="7"/>
        <v>0</v>
      </c>
    </row>
    <row r="44" spans="1:10" s="6" customFormat="1" ht="12.75" customHeight="1" x14ac:dyDescent="0.2">
      <c r="A44" s="10" t="s">
        <v>21</v>
      </c>
      <c r="B44" s="40" t="s">
        <v>30</v>
      </c>
      <c r="C44" s="21">
        <f>C45+C46+C47</f>
        <v>741793.68</v>
      </c>
      <c r="D44" s="21">
        <f>D45+D46+D47</f>
        <v>0</v>
      </c>
      <c r="E44" s="21">
        <f>E45+E46+E47</f>
        <v>0</v>
      </c>
      <c r="F44" s="30">
        <f t="shared" si="1"/>
        <v>0</v>
      </c>
      <c r="G44" s="30">
        <v>0</v>
      </c>
      <c r="H44" s="30">
        <v>0</v>
      </c>
      <c r="I44" s="32">
        <f t="shared" si="5"/>
        <v>0</v>
      </c>
      <c r="J44" s="32">
        <f t="shared" si="7"/>
        <v>0</v>
      </c>
    </row>
    <row r="45" spans="1:10" s="5" customFormat="1" ht="0.75" customHeight="1" x14ac:dyDescent="0.2">
      <c r="A45" s="9" t="s">
        <v>39</v>
      </c>
      <c r="B45" s="34" t="s">
        <v>40</v>
      </c>
      <c r="C45" s="20">
        <v>0</v>
      </c>
      <c r="D45" s="20">
        <v>0</v>
      </c>
      <c r="E45" s="20">
        <v>0</v>
      </c>
      <c r="F45" s="35">
        <v>0</v>
      </c>
      <c r="G45" s="35">
        <v>0</v>
      </c>
      <c r="H45" s="35" t="e">
        <f>E45/$E$44*100</f>
        <v>#DIV/0!</v>
      </c>
      <c r="I45" s="37">
        <f t="shared" ref="I45:I64" si="8">SUM(E45/E$65*100)</f>
        <v>0</v>
      </c>
      <c r="J45" s="37">
        <f t="shared" si="7"/>
        <v>0</v>
      </c>
    </row>
    <row r="46" spans="1:10" s="5" customFormat="1" ht="15" customHeight="1" x14ac:dyDescent="0.2">
      <c r="A46" s="9" t="s">
        <v>22</v>
      </c>
      <c r="B46" s="34" t="s">
        <v>81</v>
      </c>
      <c r="C46" s="20">
        <v>240018.48</v>
      </c>
      <c r="D46" s="20">
        <v>0</v>
      </c>
      <c r="E46" s="20">
        <v>0</v>
      </c>
      <c r="F46" s="35">
        <v>0</v>
      </c>
      <c r="G46" s="35">
        <v>0</v>
      </c>
      <c r="H46" s="35">
        <v>0</v>
      </c>
      <c r="I46" s="37">
        <f t="shared" si="8"/>
        <v>0</v>
      </c>
      <c r="J46" s="37">
        <f t="shared" si="7"/>
        <v>0</v>
      </c>
    </row>
    <row r="47" spans="1:10" s="5" customFormat="1" ht="12" customHeight="1" x14ac:dyDescent="0.2">
      <c r="A47" s="9" t="s">
        <v>41</v>
      </c>
      <c r="B47" s="34" t="s">
        <v>42</v>
      </c>
      <c r="C47" s="20">
        <v>501775.2</v>
      </c>
      <c r="D47" s="20">
        <v>0</v>
      </c>
      <c r="E47" s="20">
        <v>0</v>
      </c>
      <c r="F47" s="35">
        <f t="shared" si="1"/>
        <v>0</v>
      </c>
      <c r="G47" s="35">
        <v>0</v>
      </c>
      <c r="H47" s="35">
        <v>0</v>
      </c>
      <c r="I47" s="37">
        <f t="shared" si="8"/>
        <v>0</v>
      </c>
      <c r="J47" s="37">
        <f t="shared" si="7"/>
        <v>0</v>
      </c>
    </row>
    <row r="48" spans="1:10" s="6" customFormat="1" ht="12.75" hidden="1" customHeight="1" x14ac:dyDescent="0.2">
      <c r="A48" s="10" t="s">
        <v>13</v>
      </c>
      <c r="B48" s="28" t="s">
        <v>3</v>
      </c>
      <c r="C48" s="21">
        <f>C49</f>
        <v>0</v>
      </c>
      <c r="D48" s="21">
        <f>D49</f>
        <v>0</v>
      </c>
      <c r="E48" s="21">
        <f>E49</f>
        <v>0</v>
      </c>
      <c r="F48" s="30">
        <v>0</v>
      </c>
      <c r="G48" s="30">
        <v>0</v>
      </c>
      <c r="H48" s="30">
        <v>0</v>
      </c>
      <c r="I48" s="32">
        <f t="shared" si="8"/>
        <v>0</v>
      </c>
      <c r="J48" s="32">
        <f t="shared" si="7"/>
        <v>0</v>
      </c>
    </row>
    <row r="49" spans="1:10" s="5" customFormat="1" ht="27.75" hidden="1" customHeight="1" x14ac:dyDescent="0.2">
      <c r="A49" s="9" t="s">
        <v>73</v>
      </c>
      <c r="B49" s="43" t="s">
        <v>74</v>
      </c>
      <c r="C49" s="20">
        <v>0</v>
      </c>
      <c r="D49" s="20">
        <v>0</v>
      </c>
      <c r="E49" s="20">
        <v>0</v>
      </c>
      <c r="F49" s="35">
        <v>0</v>
      </c>
      <c r="G49" s="35">
        <v>0</v>
      </c>
      <c r="H49" s="35">
        <v>0</v>
      </c>
      <c r="I49" s="37">
        <f t="shared" si="8"/>
        <v>0</v>
      </c>
      <c r="J49" s="37">
        <f t="shared" si="7"/>
        <v>0</v>
      </c>
    </row>
    <row r="50" spans="1:10" s="6" customFormat="1" ht="13.15" customHeight="1" x14ac:dyDescent="0.2">
      <c r="A50" s="10" t="s">
        <v>15</v>
      </c>
      <c r="B50" s="44" t="s">
        <v>83</v>
      </c>
      <c r="C50" s="21">
        <f>C51+C55</f>
        <v>3436385</v>
      </c>
      <c r="D50" s="21">
        <f>D51+D55</f>
        <v>1647584.98</v>
      </c>
      <c r="E50" s="21">
        <f>E51+E55</f>
        <v>1647584.98</v>
      </c>
      <c r="F50" s="30">
        <f t="shared" si="1"/>
        <v>47.94529658347362</v>
      </c>
      <c r="G50" s="30">
        <f t="shared" si="2"/>
        <v>100</v>
      </c>
      <c r="H50" s="30">
        <v>100</v>
      </c>
      <c r="I50" s="32">
        <f>SUM(E50/E$65*100)</f>
        <v>26.453030349973588</v>
      </c>
      <c r="J50" s="32">
        <f t="shared" si="7"/>
        <v>0</v>
      </c>
    </row>
    <row r="51" spans="1:10" s="5" customFormat="1" ht="13.15" customHeight="1" x14ac:dyDescent="0.2">
      <c r="A51" s="9" t="s">
        <v>26</v>
      </c>
      <c r="B51" s="34" t="s">
        <v>31</v>
      </c>
      <c r="C51" s="20">
        <v>3436385</v>
      </c>
      <c r="D51" s="20">
        <v>1647584.98</v>
      </c>
      <c r="E51" s="20">
        <v>1647584.98</v>
      </c>
      <c r="F51" s="35">
        <f t="shared" si="1"/>
        <v>47.94529658347362</v>
      </c>
      <c r="G51" s="35">
        <f t="shared" si="2"/>
        <v>100</v>
      </c>
      <c r="H51" s="35">
        <f>E51/$E$50*100</f>
        <v>100</v>
      </c>
      <c r="I51" s="37">
        <f t="shared" si="8"/>
        <v>26.453030349973588</v>
      </c>
      <c r="J51" s="37">
        <f t="shared" si="7"/>
        <v>0</v>
      </c>
    </row>
    <row r="52" spans="1:10" s="5" customFormat="1" ht="13.15" customHeight="1" x14ac:dyDescent="0.2">
      <c r="A52" s="9"/>
      <c r="B52" s="34" t="s">
        <v>36</v>
      </c>
      <c r="C52" s="20">
        <f>C53+C54</f>
        <v>2807320.29</v>
      </c>
      <c r="D52" s="20">
        <f>D53+D54</f>
        <v>1264722.3900000001</v>
      </c>
      <c r="E52" s="20">
        <f>E53+E54</f>
        <v>1264722.3900000001</v>
      </c>
      <c r="F52" s="35">
        <f t="shared" si="1"/>
        <v>45.050876257514602</v>
      </c>
      <c r="G52" s="35">
        <f t="shared" si="2"/>
        <v>100</v>
      </c>
      <c r="H52" s="35">
        <f>E52/$E$50*100</f>
        <v>76.762194688130762</v>
      </c>
      <c r="I52" s="37">
        <f t="shared" si="8"/>
        <v>20.305926658157041</v>
      </c>
      <c r="J52" s="37">
        <f t="shared" si="7"/>
        <v>0</v>
      </c>
    </row>
    <row r="53" spans="1:10" s="5" customFormat="1" ht="13.15" customHeight="1" x14ac:dyDescent="0.2">
      <c r="A53" s="9"/>
      <c r="B53" s="38" t="s">
        <v>109</v>
      </c>
      <c r="C53" s="39">
        <v>2226433.75</v>
      </c>
      <c r="D53" s="39">
        <v>1007420.25</v>
      </c>
      <c r="E53" s="39">
        <v>1007420.25</v>
      </c>
      <c r="F53" s="35">
        <f t="shared" si="1"/>
        <v>45.248157507493765</v>
      </c>
      <c r="G53" s="35">
        <f t="shared" si="2"/>
        <v>100</v>
      </c>
      <c r="H53" s="35">
        <f>E53/$E$50*100</f>
        <v>61.145267905998999</v>
      </c>
      <c r="I53" s="37">
        <f t="shared" si="8"/>
        <v>16.174776276746574</v>
      </c>
      <c r="J53" s="37">
        <f t="shared" si="7"/>
        <v>0</v>
      </c>
    </row>
    <row r="54" spans="1:10" s="5" customFormat="1" ht="13.15" customHeight="1" x14ac:dyDescent="0.2">
      <c r="A54" s="9"/>
      <c r="B54" s="38" t="s">
        <v>38</v>
      </c>
      <c r="C54" s="39">
        <v>580886.54</v>
      </c>
      <c r="D54" s="39">
        <v>257302.14</v>
      </c>
      <c r="E54" s="39">
        <v>257302.14</v>
      </c>
      <c r="F54" s="35">
        <f t="shared" si="1"/>
        <v>44.294732668448468</v>
      </c>
      <c r="G54" s="35">
        <f t="shared" si="2"/>
        <v>100</v>
      </c>
      <c r="H54" s="35">
        <f>E54/$E$50*100</f>
        <v>15.616926782131749</v>
      </c>
      <c r="I54" s="37">
        <f t="shared" si="8"/>
        <v>4.1311503814104649</v>
      </c>
      <c r="J54" s="37">
        <f t="shared" si="7"/>
        <v>0</v>
      </c>
    </row>
    <row r="55" spans="1:10" s="5" customFormat="1" ht="14.25" hidden="1" customHeight="1" x14ac:dyDescent="0.2">
      <c r="A55" s="9" t="s">
        <v>51</v>
      </c>
      <c r="B55" s="34" t="s">
        <v>45</v>
      </c>
      <c r="C55" s="20">
        <v>0</v>
      </c>
      <c r="D55" s="20">
        <v>0</v>
      </c>
      <c r="E55" s="20">
        <v>0</v>
      </c>
      <c r="F55" s="35">
        <v>0</v>
      </c>
      <c r="G55" s="35">
        <v>0</v>
      </c>
      <c r="H55" s="35">
        <f>E55/$E$50*100</f>
        <v>0</v>
      </c>
      <c r="I55" s="37">
        <f t="shared" si="8"/>
        <v>0</v>
      </c>
      <c r="J55" s="37">
        <f t="shared" si="7"/>
        <v>0</v>
      </c>
    </row>
    <row r="56" spans="1:10" s="6" customFormat="1" ht="13.15" customHeight="1" x14ac:dyDescent="0.2">
      <c r="A56" s="10" t="s">
        <v>23</v>
      </c>
      <c r="B56" s="40" t="s">
        <v>4</v>
      </c>
      <c r="C56" s="21">
        <f>C57+C58</f>
        <v>501700</v>
      </c>
      <c r="D56" s="21">
        <f>D57+D58</f>
        <v>261253.96999999997</v>
      </c>
      <c r="E56" s="21">
        <f>E57+E58</f>
        <v>261253.97</v>
      </c>
      <c r="F56" s="30">
        <f t="shared" si="1"/>
        <v>52.073743272872235</v>
      </c>
      <c r="G56" s="30">
        <f t="shared" si="2"/>
        <v>100.00000000000003</v>
      </c>
      <c r="H56" s="30">
        <v>100</v>
      </c>
      <c r="I56" s="32">
        <f t="shared" si="8"/>
        <v>4.194599538933093</v>
      </c>
      <c r="J56" s="32">
        <f t="shared" si="7"/>
        <v>0</v>
      </c>
    </row>
    <row r="57" spans="1:10" s="5" customFormat="1" ht="11.25" customHeight="1" x14ac:dyDescent="0.2">
      <c r="A57" s="9" t="s">
        <v>43</v>
      </c>
      <c r="B57" s="34" t="s">
        <v>44</v>
      </c>
      <c r="C57" s="20">
        <v>501700</v>
      </c>
      <c r="D57" s="20">
        <v>261253.96999999997</v>
      </c>
      <c r="E57" s="20">
        <v>261253.97</v>
      </c>
      <c r="F57" s="35">
        <f t="shared" si="1"/>
        <v>52.073743272872235</v>
      </c>
      <c r="G57" s="35">
        <f t="shared" si="2"/>
        <v>100.00000000000003</v>
      </c>
      <c r="H57" s="35">
        <f>E57/E56*100</f>
        <v>100</v>
      </c>
      <c r="I57" s="37">
        <f t="shared" si="8"/>
        <v>4.194599538933093</v>
      </c>
      <c r="J57" s="37">
        <f t="shared" si="7"/>
        <v>0</v>
      </c>
    </row>
    <row r="58" spans="1:10" s="5" customFormat="1" ht="20.25" hidden="1" customHeight="1" x14ac:dyDescent="0.2">
      <c r="A58" s="9" t="s">
        <v>71</v>
      </c>
      <c r="B58" s="34" t="s">
        <v>72</v>
      </c>
      <c r="C58" s="20">
        <v>0</v>
      </c>
      <c r="D58" s="20">
        <v>0</v>
      </c>
      <c r="E58" s="20">
        <v>0</v>
      </c>
      <c r="F58" s="35">
        <v>0</v>
      </c>
      <c r="G58" s="35">
        <v>0</v>
      </c>
      <c r="H58" s="35">
        <f>E58/E57*100</f>
        <v>0</v>
      </c>
      <c r="I58" s="37">
        <f t="shared" si="8"/>
        <v>0</v>
      </c>
      <c r="J58" s="37">
        <f t="shared" si="7"/>
        <v>0</v>
      </c>
    </row>
    <row r="59" spans="1:10" s="6" customFormat="1" ht="13.15" customHeight="1" x14ac:dyDescent="0.2">
      <c r="A59" s="10" t="s">
        <v>32</v>
      </c>
      <c r="B59" s="28" t="s">
        <v>52</v>
      </c>
      <c r="C59" s="21">
        <f>C60</f>
        <v>60000</v>
      </c>
      <c r="D59" s="21">
        <f>D60</f>
        <v>3500</v>
      </c>
      <c r="E59" s="21">
        <f>E60</f>
        <v>3500</v>
      </c>
      <c r="F59" s="30">
        <f t="shared" si="1"/>
        <v>5.833333333333333</v>
      </c>
      <c r="G59" s="30">
        <v>0</v>
      </c>
      <c r="H59" s="30">
        <v>0</v>
      </c>
      <c r="I59" s="32">
        <f>SUM(E59/E$65*100)</f>
        <v>5.6194737964233896E-2</v>
      </c>
      <c r="J59" s="32">
        <f t="shared" si="7"/>
        <v>0</v>
      </c>
    </row>
    <row r="60" spans="1:10" s="5" customFormat="1" ht="13.15" customHeight="1" x14ac:dyDescent="0.2">
      <c r="A60" s="9" t="s">
        <v>69</v>
      </c>
      <c r="B60" s="34" t="s">
        <v>53</v>
      </c>
      <c r="C60" s="20">
        <v>60000</v>
      </c>
      <c r="D60" s="20">
        <v>3500</v>
      </c>
      <c r="E60" s="20">
        <v>3500</v>
      </c>
      <c r="F60" s="35">
        <f t="shared" si="1"/>
        <v>5.833333333333333</v>
      </c>
      <c r="G60" s="35">
        <v>0</v>
      </c>
      <c r="H60" s="35">
        <v>0</v>
      </c>
      <c r="I60" s="37">
        <f t="shared" si="8"/>
        <v>5.6194737964233896E-2</v>
      </c>
      <c r="J60" s="37">
        <f t="shared" si="7"/>
        <v>0</v>
      </c>
    </row>
    <row r="61" spans="1:10" s="6" customFormat="1" ht="24" x14ac:dyDescent="0.2">
      <c r="A61" s="10" t="s">
        <v>55</v>
      </c>
      <c r="B61" s="45" t="s">
        <v>57</v>
      </c>
      <c r="C61" s="21">
        <f>C62</f>
        <v>2000</v>
      </c>
      <c r="D61" s="21">
        <f>D62</f>
        <v>0</v>
      </c>
      <c r="E61" s="21">
        <f>E62</f>
        <v>0</v>
      </c>
      <c r="F61" s="30">
        <f t="shared" si="1"/>
        <v>0</v>
      </c>
      <c r="G61" s="30">
        <v>0</v>
      </c>
      <c r="H61" s="30">
        <v>0</v>
      </c>
      <c r="I61" s="32">
        <f t="shared" si="8"/>
        <v>0</v>
      </c>
      <c r="J61" s="32">
        <f t="shared" si="7"/>
        <v>0</v>
      </c>
    </row>
    <row r="62" spans="1:10" s="5" customFormat="1" ht="24" x14ac:dyDescent="0.2">
      <c r="A62" s="9" t="s">
        <v>56</v>
      </c>
      <c r="B62" s="46" t="s">
        <v>84</v>
      </c>
      <c r="C62" s="20">
        <v>2000</v>
      </c>
      <c r="D62" s="20">
        <v>0</v>
      </c>
      <c r="E62" s="20">
        <v>0</v>
      </c>
      <c r="F62" s="35">
        <f t="shared" si="1"/>
        <v>0</v>
      </c>
      <c r="G62" s="35">
        <v>0</v>
      </c>
      <c r="H62" s="35">
        <v>0</v>
      </c>
      <c r="I62" s="37">
        <f t="shared" si="8"/>
        <v>0</v>
      </c>
      <c r="J62" s="37">
        <f t="shared" si="7"/>
        <v>0</v>
      </c>
    </row>
    <row r="63" spans="1:10" s="6" customFormat="1" ht="36" x14ac:dyDescent="0.2">
      <c r="A63" s="10" t="s">
        <v>54</v>
      </c>
      <c r="B63" s="47" t="s">
        <v>85</v>
      </c>
      <c r="C63" s="21">
        <f>C64</f>
        <v>3000305.72</v>
      </c>
      <c r="D63" s="21">
        <f>D64</f>
        <v>1373410</v>
      </c>
      <c r="E63" s="21">
        <f>E64</f>
        <v>1373410</v>
      </c>
      <c r="F63" s="30">
        <f t="shared" si="1"/>
        <v>45.775668487543328</v>
      </c>
      <c r="G63" s="30">
        <f t="shared" si="2"/>
        <v>100</v>
      </c>
      <c r="H63" s="30">
        <f>E63/D63*100</f>
        <v>100</v>
      </c>
      <c r="I63" s="32">
        <f>SUM(E63/E$65*100)</f>
        <v>22.050975733559568</v>
      </c>
      <c r="J63" s="32">
        <f t="shared" si="7"/>
        <v>0</v>
      </c>
    </row>
    <row r="64" spans="1:10" s="5" customFormat="1" ht="24" x14ac:dyDescent="0.2">
      <c r="A64" s="8">
        <v>1403</v>
      </c>
      <c r="B64" s="46" t="s">
        <v>86</v>
      </c>
      <c r="C64" s="20">
        <v>3000305.72</v>
      </c>
      <c r="D64" s="20">
        <v>1373410</v>
      </c>
      <c r="E64" s="20">
        <v>1373410</v>
      </c>
      <c r="F64" s="35">
        <f t="shared" si="1"/>
        <v>45.775668487543328</v>
      </c>
      <c r="G64" s="35">
        <f t="shared" si="2"/>
        <v>100</v>
      </c>
      <c r="H64" s="35">
        <f>E64/E63*100</f>
        <v>100</v>
      </c>
      <c r="I64" s="37">
        <f t="shared" si="8"/>
        <v>22.050975733559568</v>
      </c>
      <c r="J64" s="37">
        <f t="shared" si="7"/>
        <v>0</v>
      </c>
    </row>
    <row r="65" spans="1:10" s="6" customFormat="1" ht="13.15" customHeight="1" x14ac:dyDescent="0.2">
      <c r="A65" s="16"/>
      <c r="B65" s="40" t="s">
        <v>95</v>
      </c>
      <c r="C65" s="21">
        <f>C13+C28+C33+C36+C44+C48+C50+C56+C59+C62+C63</f>
        <v>15411304.540000001</v>
      </c>
      <c r="D65" s="21">
        <f>D13+D29+D33+D44+D50+D56+D59+D61+D63+D36+D48</f>
        <v>6228341.1699999999</v>
      </c>
      <c r="E65" s="21">
        <f>E13+E29+E33+E44+E50+E56+E59+E61+E63+E36+E48</f>
        <v>6228341.1699999999</v>
      </c>
      <c r="F65" s="30">
        <f t="shared" si="1"/>
        <v>40.414107409495131</v>
      </c>
      <c r="G65" s="30">
        <f>E65/D65*100</f>
        <v>100</v>
      </c>
      <c r="H65" s="30">
        <v>100</v>
      </c>
      <c r="I65" s="32">
        <f>I13+I28+I36+I33+I44+I48+I50+I56+I59+I61+I63</f>
        <v>100</v>
      </c>
      <c r="J65" s="32">
        <f>D65-E65</f>
        <v>0</v>
      </c>
    </row>
    <row r="66" spans="1:10" s="6" customFormat="1" ht="13.15" customHeight="1" x14ac:dyDescent="0.2">
      <c r="A66" s="16"/>
      <c r="B66" s="28" t="s">
        <v>97</v>
      </c>
      <c r="C66" s="29">
        <f>C67+C68</f>
        <v>6654128.4900000002</v>
      </c>
      <c r="D66" s="29">
        <f>D67+D68</f>
        <v>3439717.26</v>
      </c>
      <c r="E66" s="29">
        <f>E67+E68</f>
        <v>3439717.2600000002</v>
      </c>
      <c r="F66" s="30">
        <f t="shared" si="1"/>
        <v>51.692979255950618</v>
      </c>
      <c r="G66" s="30">
        <f t="shared" si="2"/>
        <v>100.00000000000003</v>
      </c>
      <c r="H66" s="30"/>
      <c r="I66" s="32">
        <f>SUM(E66/E$65*100)</f>
        <v>55.22686002764361</v>
      </c>
      <c r="J66" s="32">
        <f>D66-E66</f>
        <v>0</v>
      </c>
    </row>
    <row r="67" spans="1:10" s="5" customFormat="1" ht="13.15" customHeight="1" x14ac:dyDescent="0.2">
      <c r="A67" s="11"/>
      <c r="B67" s="48" t="s">
        <v>37</v>
      </c>
      <c r="C67" s="49">
        <f t="shared" ref="C67:E68" si="9">C15+C31+C53+C39</f>
        <v>5236543.8100000005</v>
      </c>
      <c r="D67" s="49">
        <f t="shared" si="9"/>
        <v>2712508.08</v>
      </c>
      <c r="E67" s="49">
        <f t="shared" si="9"/>
        <v>2712508.08</v>
      </c>
      <c r="F67" s="35">
        <f t="shared" si="1"/>
        <v>51.799587254861521</v>
      </c>
      <c r="G67" s="35">
        <f t="shared" si="2"/>
        <v>100</v>
      </c>
      <c r="H67" s="35"/>
      <c r="I67" s="37">
        <f>SUM(E67/E$65*100)</f>
        <v>43.551051651847779</v>
      </c>
      <c r="J67" s="37">
        <f t="shared" si="7"/>
        <v>0</v>
      </c>
    </row>
    <row r="68" spans="1:10" s="5" customFormat="1" ht="13.15" customHeight="1" x14ac:dyDescent="0.2">
      <c r="A68" s="11"/>
      <c r="B68" s="48" t="s">
        <v>38</v>
      </c>
      <c r="C68" s="49">
        <f t="shared" si="9"/>
        <v>1417584.6800000002</v>
      </c>
      <c r="D68" s="49">
        <f t="shared" si="9"/>
        <v>727209.17999999993</v>
      </c>
      <c r="E68" s="49">
        <f t="shared" si="9"/>
        <v>727209.18</v>
      </c>
      <c r="F68" s="35">
        <f t="shared" si="1"/>
        <v>51.29917036067291</v>
      </c>
      <c r="G68" s="35">
        <f t="shared" si="2"/>
        <v>100.00000000000003</v>
      </c>
      <c r="H68" s="35"/>
      <c r="I68" s="37">
        <f>SUM(E68/E$65*100)</f>
        <v>11.67580837579583</v>
      </c>
      <c r="J68" s="37">
        <f t="shared" si="7"/>
        <v>0</v>
      </c>
    </row>
    <row r="69" spans="1:10" s="5" customFormat="1" ht="13.15" customHeight="1" x14ac:dyDescent="0.2">
      <c r="A69" s="11"/>
      <c r="B69" s="48" t="s">
        <v>70</v>
      </c>
      <c r="C69" s="50">
        <v>2197222.44</v>
      </c>
      <c r="D69" s="50">
        <v>814175.83000000007</v>
      </c>
      <c r="E69" s="50">
        <v>814175.83</v>
      </c>
      <c r="F69" s="35">
        <f t="shared" si="1"/>
        <v>37.054774936669588</v>
      </c>
      <c r="G69" s="35">
        <f t="shared" si="2"/>
        <v>99.999999999999986</v>
      </c>
      <c r="H69" s="35"/>
      <c r="I69" s="37">
        <f>SUM(E69/E$65*100)</f>
        <v>13.072113549617898</v>
      </c>
      <c r="J69" s="37">
        <f t="shared" si="7"/>
        <v>0</v>
      </c>
    </row>
    <row r="70" spans="1:10" s="5" customFormat="1" ht="13.15" customHeight="1" x14ac:dyDescent="0.2">
      <c r="A70" s="11"/>
      <c r="B70" s="51" t="s">
        <v>10</v>
      </c>
      <c r="C70" s="50">
        <v>286967.48</v>
      </c>
      <c r="D70" s="50">
        <v>25449</v>
      </c>
      <c r="E70" s="50">
        <v>25449</v>
      </c>
      <c r="F70" s="35">
        <f t="shared" si="1"/>
        <v>8.8682522493489504</v>
      </c>
      <c r="G70" s="35">
        <v>0</v>
      </c>
      <c r="H70" s="35"/>
      <c r="I70" s="37">
        <f>SUM(E70/E$65*100)</f>
        <v>0.40859996755765393</v>
      </c>
      <c r="J70" s="37">
        <f t="shared" si="7"/>
        <v>0</v>
      </c>
    </row>
    <row r="71" spans="1:10" s="5" customFormat="1" ht="13.15" customHeight="1" x14ac:dyDescent="0.2">
      <c r="A71" s="11"/>
      <c r="B71" s="52" t="s">
        <v>5</v>
      </c>
      <c r="C71" s="59">
        <f>C77-C65</f>
        <v>-1740304.540000001</v>
      </c>
      <c r="D71" s="59">
        <f>D77-D65</f>
        <v>693143.83000000007</v>
      </c>
      <c r="E71" s="59">
        <f>E77-E65</f>
        <v>696495.8200000003</v>
      </c>
      <c r="F71" s="60"/>
      <c r="G71" s="53"/>
      <c r="H71" s="54"/>
      <c r="I71" s="54"/>
      <c r="J71" s="54"/>
    </row>
    <row r="72" spans="1:10" s="5" customFormat="1" ht="13.15" customHeight="1" x14ac:dyDescent="0.2">
      <c r="A72" s="11"/>
      <c r="B72" s="52" t="s">
        <v>27</v>
      </c>
      <c r="C72" s="59">
        <v>0</v>
      </c>
      <c r="D72" s="59">
        <v>0</v>
      </c>
      <c r="E72" s="59">
        <v>0</v>
      </c>
      <c r="F72" s="60"/>
      <c r="G72" s="55"/>
      <c r="H72" s="54"/>
      <c r="I72" s="54"/>
      <c r="J72" s="54"/>
    </row>
    <row r="73" spans="1:10" s="5" customFormat="1" ht="13.15" customHeight="1" x14ac:dyDescent="0.2">
      <c r="A73" s="11"/>
      <c r="B73" s="52" t="s">
        <v>11</v>
      </c>
      <c r="C73" s="59">
        <v>424000</v>
      </c>
      <c r="D73" s="59">
        <v>0</v>
      </c>
      <c r="E73" s="59">
        <v>0</v>
      </c>
      <c r="F73" s="61"/>
      <c r="G73" s="53"/>
      <c r="H73" s="54"/>
      <c r="I73" s="54"/>
      <c r="J73" s="54"/>
    </row>
    <row r="74" spans="1:10" s="5" customFormat="1" ht="13.15" customHeight="1" x14ac:dyDescent="0.2">
      <c r="A74" s="11"/>
      <c r="B74" s="52" t="s">
        <v>9</v>
      </c>
      <c r="C74" s="59">
        <f>C75+C76</f>
        <v>1316304.540000001</v>
      </c>
      <c r="D74" s="59">
        <f>D75+D76</f>
        <v>-693143.83000000007</v>
      </c>
      <c r="E74" s="59">
        <f>E75+E76</f>
        <v>-696495.81999999937</v>
      </c>
      <c r="F74" s="61"/>
      <c r="G74" s="53"/>
      <c r="H74" s="54"/>
      <c r="I74" s="54"/>
      <c r="J74" s="54"/>
    </row>
    <row r="75" spans="1:10" s="5" customFormat="1" ht="13.15" customHeight="1" x14ac:dyDescent="0.2">
      <c r="A75" s="11"/>
      <c r="B75" s="48" t="s">
        <v>87</v>
      </c>
      <c r="C75" s="59">
        <f>-C77-C73</f>
        <v>-14095000</v>
      </c>
      <c r="D75" s="59">
        <f>-D77-D73</f>
        <v>-6921485</v>
      </c>
      <c r="E75" s="59">
        <v>-6937442.0099999998</v>
      </c>
      <c r="F75" s="61"/>
      <c r="G75" s="53"/>
      <c r="H75" s="54"/>
      <c r="I75" s="54"/>
      <c r="J75" s="54"/>
    </row>
    <row r="76" spans="1:10" s="5" customFormat="1" ht="13.15" customHeight="1" x14ac:dyDescent="0.2">
      <c r="A76" s="11"/>
      <c r="B76" s="48" t="s">
        <v>88</v>
      </c>
      <c r="C76" s="59">
        <f>C65+C72</f>
        <v>15411304.540000001</v>
      </c>
      <c r="D76" s="59">
        <f>D65+D72</f>
        <v>6228341.1699999999</v>
      </c>
      <c r="E76" s="59">
        <v>6240946.1900000004</v>
      </c>
      <c r="F76" s="61"/>
      <c r="G76" s="53"/>
      <c r="H76" s="54"/>
      <c r="I76" s="54"/>
      <c r="J76" s="54"/>
    </row>
    <row r="77" spans="1:10" s="5" customFormat="1" ht="13.15" customHeight="1" x14ac:dyDescent="0.2">
      <c r="A77" s="12"/>
      <c r="B77" s="56" t="s">
        <v>96</v>
      </c>
      <c r="C77" s="62">
        <v>13671000</v>
      </c>
      <c r="D77" s="63">
        <v>6921485</v>
      </c>
      <c r="E77" s="63">
        <v>6924836.9900000002</v>
      </c>
      <c r="F77" s="61"/>
      <c r="G77" s="53"/>
      <c r="H77" s="54"/>
      <c r="I77" s="57"/>
      <c r="J77" s="54"/>
    </row>
    <row r="78" spans="1:10" s="5" customFormat="1" ht="13.15" customHeight="1" x14ac:dyDescent="0.2">
      <c r="A78" s="13"/>
      <c r="B78" s="52" t="s">
        <v>33</v>
      </c>
      <c r="C78" s="59">
        <v>3391900</v>
      </c>
      <c r="D78" s="59">
        <v>1195685</v>
      </c>
      <c r="E78" s="59">
        <v>1195685</v>
      </c>
      <c r="F78" s="61"/>
      <c r="G78" s="53"/>
      <c r="H78" s="54"/>
      <c r="I78" s="57"/>
      <c r="J78" s="54"/>
    </row>
    <row r="79" spans="1:10" s="5" customFormat="1" ht="13.15" customHeight="1" x14ac:dyDescent="0.2">
      <c r="A79" s="13"/>
      <c r="B79" s="52" t="s">
        <v>99</v>
      </c>
      <c r="C79" s="59">
        <f>C77-C78</f>
        <v>10279100</v>
      </c>
      <c r="D79" s="59">
        <f>D77-D78</f>
        <v>5725800</v>
      </c>
      <c r="E79" s="59">
        <f>E77-E78</f>
        <v>5729151.9900000002</v>
      </c>
      <c r="F79" s="61"/>
      <c r="G79" s="53"/>
      <c r="H79" s="54"/>
      <c r="I79" s="57"/>
      <c r="J79" s="54"/>
    </row>
    <row r="80" spans="1:10" ht="13.15" customHeight="1" x14ac:dyDescent="0.2">
      <c r="A80" s="11"/>
      <c r="B80" s="58" t="s">
        <v>89</v>
      </c>
      <c r="C80" s="64"/>
      <c r="D80" s="65"/>
      <c r="E80" s="66">
        <v>73.099999999999994</v>
      </c>
      <c r="F80" s="60"/>
      <c r="G80" s="53"/>
      <c r="H80" s="54"/>
      <c r="I80" s="54"/>
      <c r="J80" s="54"/>
    </row>
    <row r="81" spans="2:7" ht="13.15" customHeight="1" x14ac:dyDescent="0.2">
      <c r="B81" s="3"/>
      <c r="C81" s="19"/>
      <c r="D81" s="19"/>
      <c r="E81" s="19"/>
      <c r="F81" s="4"/>
      <c r="G81" s="3"/>
    </row>
    <row r="82" spans="2:7" x14ac:dyDescent="0.2">
      <c r="B82" s="3"/>
      <c r="G82" s="3"/>
    </row>
    <row r="83" spans="2:7" x14ac:dyDescent="0.2">
      <c r="B83" s="3"/>
      <c r="G83" s="3"/>
    </row>
  </sheetData>
  <mergeCells count="12">
    <mergeCell ref="J11:J12"/>
    <mergeCell ref="A6:J6"/>
    <mergeCell ref="A7:J7"/>
    <mergeCell ref="A8:J8"/>
    <mergeCell ref="A11:A12"/>
    <mergeCell ref="B11:B12"/>
    <mergeCell ref="C11:C12"/>
    <mergeCell ref="D11:D12"/>
    <mergeCell ref="E11:E12"/>
    <mergeCell ref="F11:G11"/>
    <mergeCell ref="H11:H12"/>
    <mergeCell ref="I11:I12"/>
  </mergeCells>
  <phoneticPr fontId="11" type="noConversion"/>
  <pageMargins left="0.98425196850393704" right="0.19685039370078741" top="0" bottom="0.19685039370078741" header="0.51181102362204722" footer="0.51181102362204722"/>
  <pageSetup paperSize="9" scale="69" orientation="portrait" horizontalDpi="120" vertic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аф (2)</vt:lpstr>
      <vt:lpstr>'аф (2)'!Область_печати</vt:lpstr>
    </vt:vector>
  </TitlesOfParts>
  <Company>good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Элемент</cp:lastModifiedBy>
  <cp:lastPrinted>2019-07-23T01:24:48Z</cp:lastPrinted>
  <dcterms:created xsi:type="dcterms:W3CDTF">2000-08-14T07:55:15Z</dcterms:created>
  <dcterms:modified xsi:type="dcterms:W3CDTF">2020-04-16T05:26:24Z</dcterms:modified>
</cp:coreProperties>
</file>